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80" windowHeight="11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<sst xmlns="http://schemas.openxmlformats.org/spreadsheetml/2006/main" count="47" uniqueCount="46">
  <si>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Mercure</t>
  </si>
  <si>
    <t>Vénus</t>
  </si>
  <si>
    <t>Terre</t>
  </si>
  <si>
    <t>Mars</t>
  </si>
  <si>
    <t>Jupiter</t>
  </si>
  <si>
    <t>Saturne</t>
  </si>
  <si>
    <t>Uranus</t>
  </si>
  <si>
    <t>Neptune</t>
  </si>
  <si>
    <t>Pluton</t>
  </si>
  <si>
    <t>Lune</t>
  </si>
  <si>
    <t>a</t>
  </si>
  <si>
    <t>e</t>
  </si>
  <si>
    <t>demi grand axe de l'orbite (en u.a.)</t>
  </si>
  <si>
    <t>excentricité de l'orbite</t>
  </si>
  <si>
    <t>longitude héliocentrique du périhélie</t>
  </si>
  <si>
    <t>longitude du noeud ascendant</t>
  </si>
  <si>
    <t xml:space="preserve">inclinaison de l'orbite sur l'écliptique </t>
  </si>
  <si>
    <t>révolution sidérale (en jours)</t>
  </si>
  <si>
    <t>révolution synodique (en jours)</t>
  </si>
  <si>
    <t>rayon équatorial moyen (en km)</t>
  </si>
  <si>
    <t>masse (kg)</t>
  </si>
  <si>
    <t>ϖ</t>
  </si>
  <si>
    <t>Ω</t>
  </si>
  <si>
    <t>i</t>
  </si>
  <si>
    <t>diamètre équatorial</t>
  </si>
  <si>
    <t>km</t>
  </si>
  <si>
    <t>Caractéristiques planètes du Système solaire</t>
  </si>
  <si>
    <t>Soleil</t>
  </si>
  <si>
    <t>PhM - Obs. Lyon mars 2014</t>
  </si>
  <si>
    <t>Rapport masses Terre / Lune</t>
  </si>
  <si>
    <t>Position Terre</t>
  </si>
  <si>
    <t>Vitesse Terre</t>
  </si>
  <si>
    <t>h</t>
  </si>
  <si>
    <t>mn</t>
  </si>
  <si>
    <t>s</t>
  </si>
  <si>
    <t>j</t>
  </si>
  <si>
    <t>Calcul période</t>
  </si>
  <si>
    <t>Lune périgée</t>
  </si>
  <si>
    <t>Lune apogée</t>
  </si>
  <si>
    <t>Demi-grand axe</t>
  </si>
  <si>
    <t>Pos</t>
  </si>
  <si>
    <t>Période</t>
  </si>
  <si>
    <t>Cte Gravitation</t>
  </si>
  <si>
    <t>Vitesse satellisation</t>
  </si>
  <si>
    <t>distance</t>
  </si>
  <si>
    <t>vitesse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</si>
</sst>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0.00000"/>
    <numFmt numFmtId="168" formatCode="0.0000000"/>
    <numFmt numFmtId="169" formatCode="0.000000"/>
  </numFmts>
  <fonts count="6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wrapText="1"/>
    </xf>
    <xf numFmtId="1" fontId="0" fillId="0" borderId="24" xfId="0" applyNumberForma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11" fontId="0" fillId="2" borderId="2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6">
      <selection activeCell="G39" sqref="G39"/>
    </sheetView>
  </sheetViews>
  <sheetFormatPr defaultColWidth="11.421875" defaultRowHeight="12.75"/>
  <cols>
    <col min="1" max="1" width="30.140625" style="0" customWidth="1"/>
    <col min="2" max="2" width="4.00390625" style="2" customWidth="1"/>
    <col min="3" max="3" width="9.8515625" style="0" customWidth="1"/>
    <col min="4" max="4" width="9.57421875" style="0" customWidth="1"/>
    <col min="5" max="5" width="12.421875" style="0" customWidth="1"/>
    <col min="6" max="10" width="9.57421875" style="0" customWidth="1"/>
    <col min="11" max="11" width="8.7109375" style="0" customWidth="1"/>
    <col min="12" max="12" width="9.00390625" style="0" customWidth="1"/>
    <col min="13" max="13" width="11.57421875" style="0" bestFit="1" customWidth="1"/>
    <col min="14" max="14" width="4.421875" style="0" customWidth="1"/>
  </cols>
  <sheetData>
    <row r="1" ht="15">
      <c r="A1" s="3" t="s">
        <v>26</v>
      </c>
    </row>
    <row r="3" ht="13.5" thickBot="1"/>
    <row r="4" spans="1:14" ht="12.75">
      <c r="A4" s="36"/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27</v>
      </c>
      <c r="M4" s="38" t="s">
        <v>9</v>
      </c>
      <c r="N4" s="39"/>
    </row>
    <row r="5" spans="1:14" ht="12.75">
      <c r="A5" s="49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2.75">
      <c r="A6" s="53" t="s">
        <v>12</v>
      </c>
      <c r="B6" s="54" t="s">
        <v>10</v>
      </c>
      <c r="C6" s="55">
        <v>0.3870983</v>
      </c>
      <c r="D6" s="55">
        <v>0.7233298</v>
      </c>
      <c r="E6" s="55">
        <v>1.000001</v>
      </c>
      <c r="F6" s="55">
        <v>1.5236793</v>
      </c>
      <c r="G6" s="55">
        <v>5.202603</v>
      </c>
      <c r="H6" s="55">
        <v>9.554909</v>
      </c>
      <c r="I6" s="55">
        <v>19.21845</v>
      </c>
      <c r="J6" s="55">
        <v>30.11039</v>
      </c>
      <c r="K6" s="55">
        <v>39.439</v>
      </c>
      <c r="L6" s="55"/>
      <c r="M6" s="55">
        <v>383398</v>
      </c>
      <c r="N6" s="56" t="s">
        <v>25</v>
      </c>
    </row>
    <row r="7" spans="1:14" ht="12.75">
      <c r="A7" s="40" t="s">
        <v>13</v>
      </c>
      <c r="B7" s="41" t="s">
        <v>11</v>
      </c>
      <c r="C7" s="42">
        <v>0.20563</v>
      </c>
      <c r="D7" s="42">
        <v>0.00677</v>
      </c>
      <c r="E7" s="42">
        <v>0.01671</v>
      </c>
      <c r="F7" s="42">
        <v>0.0934</v>
      </c>
      <c r="G7" s="42">
        <v>0.0485</v>
      </c>
      <c r="H7" s="42">
        <v>0.05555</v>
      </c>
      <c r="I7" s="42">
        <v>0.04638</v>
      </c>
      <c r="J7" s="42">
        <v>0.00946</v>
      </c>
      <c r="K7" s="42">
        <v>0.249</v>
      </c>
      <c r="L7" s="42"/>
      <c r="M7" s="42">
        <v>0.05555</v>
      </c>
      <c r="N7" s="43"/>
    </row>
    <row r="8" spans="1:14" ht="12.75">
      <c r="A8" s="53" t="s">
        <v>14</v>
      </c>
      <c r="B8" s="54" t="s">
        <v>21</v>
      </c>
      <c r="C8" s="55">
        <v>77.456</v>
      </c>
      <c r="D8" s="55">
        <v>131.1564</v>
      </c>
      <c r="E8" s="55">
        <v>102.9373</v>
      </c>
      <c r="F8" s="55">
        <v>336.0602</v>
      </c>
      <c r="G8" s="55">
        <v>14.3313</v>
      </c>
      <c r="H8" s="55">
        <v>92.0568</v>
      </c>
      <c r="I8" s="55">
        <v>173.0052</v>
      </c>
      <c r="J8" s="55">
        <v>48.1237</v>
      </c>
      <c r="K8" s="55"/>
      <c r="L8" s="55"/>
      <c r="M8" s="55"/>
      <c r="N8" s="56"/>
    </row>
    <row r="9" spans="1:14" ht="12.75">
      <c r="A9" s="40" t="s">
        <v>15</v>
      </c>
      <c r="B9" s="41" t="s">
        <v>22</v>
      </c>
      <c r="C9" s="42">
        <v>48.3309</v>
      </c>
      <c r="D9" s="42">
        <v>71.67992</v>
      </c>
      <c r="E9" s="42"/>
      <c r="F9" s="42">
        <v>49.5581</v>
      </c>
      <c r="G9" s="42">
        <v>100.4644</v>
      </c>
      <c r="H9" s="42">
        <v>113.6655</v>
      </c>
      <c r="I9" s="42">
        <v>74.006</v>
      </c>
      <c r="J9" s="42">
        <v>131.7841</v>
      </c>
      <c r="K9" s="42"/>
      <c r="L9" s="42"/>
      <c r="M9" s="42"/>
      <c r="N9" s="43"/>
    </row>
    <row r="10" spans="1:14" ht="12.75">
      <c r="A10" s="53" t="s">
        <v>16</v>
      </c>
      <c r="B10" s="54" t="s">
        <v>23</v>
      </c>
      <c r="C10" s="55">
        <v>7.005</v>
      </c>
      <c r="D10" s="55">
        <v>3.39466</v>
      </c>
      <c r="E10" s="55"/>
      <c r="F10" s="55">
        <v>1.8497</v>
      </c>
      <c r="G10" s="55">
        <v>1.3033</v>
      </c>
      <c r="H10" s="55">
        <v>2.4889</v>
      </c>
      <c r="I10" s="55">
        <v>0.7732</v>
      </c>
      <c r="J10" s="55">
        <v>1.77</v>
      </c>
      <c r="K10" s="55">
        <v>17.1422</v>
      </c>
      <c r="L10" s="55"/>
      <c r="M10" s="55">
        <v>5.1567</v>
      </c>
      <c r="N10" s="56"/>
    </row>
    <row r="11" spans="1:14" ht="12.75">
      <c r="A11" s="40" t="s">
        <v>17</v>
      </c>
      <c r="B11" s="41"/>
      <c r="C11" s="42">
        <v>87.9693</v>
      </c>
      <c r="D11" s="42">
        <v>224.701</v>
      </c>
      <c r="E11" s="42">
        <v>365.256</v>
      </c>
      <c r="F11" s="42">
        <v>686.98</v>
      </c>
      <c r="G11" s="42">
        <v>4332.589</v>
      </c>
      <c r="H11" s="42">
        <v>10759.23</v>
      </c>
      <c r="I11" s="42">
        <v>30688.48</v>
      </c>
      <c r="J11" s="42">
        <v>60182.29</v>
      </c>
      <c r="K11" s="42">
        <v>90469.7</v>
      </c>
      <c r="L11" s="42"/>
      <c r="M11" s="42">
        <v>27.3216609</v>
      </c>
      <c r="N11" s="43"/>
    </row>
    <row r="12" spans="1:14" ht="12.75">
      <c r="A12" s="53" t="s">
        <v>18</v>
      </c>
      <c r="B12" s="54"/>
      <c r="C12" s="55">
        <v>115.877</v>
      </c>
      <c r="D12" s="55">
        <v>583.921</v>
      </c>
      <c r="E12" s="55"/>
      <c r="F12" s="55">
        <v>779.93</v>
      </c>
      <c r="G12" s="55">
        <v>398.884</v>
      </c>
      <c r="H12" s="55">
        <v>378.092</v>
      </c>
      <c r="I12" s="55">
        <v>369.656</v>
      </c>
      <c r="J12" s="55">
        <v>367.487</v>
      </c>
      <c r="K12" s="55">
        <v>366.8</v>
      </c>
      <c r="L12" s="55"/>
      <c r="M12" s="55">
        <v>29.5305881</v>
      </c>
      <c r="N12" s="56"/>
    </row>
    <row r="13" spans="1:14" ht="12.75">
      <c r="A13" s="40" t="s">
        <v>19</v>
      </c>
      <c r="B13" s="41"/>
      <c r="C13" s="42">
        <v>2439.7</v>
      </c>
      <c r="D13" s="42">
        <v>6051.8</v>
      </c>
      <c r="E13" s="42">
        <v>6378.14</v>
      </c>
      <c r="F13" s="42">
        <v>3397</v>
      </c>
      <c r="G13" s="42">
        <v>71492</v>
      </c>
      <c r="H13" s="42">
        <v>60268</v>
      </c>
      <c r="I13" s="42">
        <v>25559</v>
      </c>
      <c r="J13" s="42">
        <v>24764</v>
      </c>
      <c r="K13" s="42">
        <v>1195</v>
      </c>
      <c r="L13" s="42">
        <v>696342</v>
      </c>
      <c r="M13" s="42">
        <v>1737.4</v>
      </c>
      <c r="N13" s="43"/>
    </row>
    <row r="14" spans="1:14" ht="12.75">
      <c r="A14" s="53" t="s">
        <v>20</v>
      </c>
      <c r="B14" s="54"/>
      <c r="C14" s="57">
        <v>3.3018E+23</v>
      </c>
      <c r="D14" s="57">
        <v>4.8685E+24</v>
      </c>
      <c r="E14" s="57">
        <v>5.9736E+24</v>
      </c>
      <c r="F14" s="57">
        <v>6.4185E+23</v>
      </c>
      <c r="G14" s="57">
        <v>1.8986E+27</v>
      </c>
      <c r="H14" s="57">
        <v>5.6846E+26</v>
      </c>
      <c r="I14" s="57">
        <v>8.6831E+25</v>
      </c>
      <c r="J14" s="57">
        <v>1.0243E+26</v>
      </c>
      <c r="K14" s="57">
        <v>1.56E+22</v>
      </c>
      <c r="L14" s="57">
        <v>1.9891E+30</v>
      </c>
      <c r="M14" s="57">
        <v>7.3477E+22</v>
      </c>
      <c r="N14" s="56"/>
    </row>
    <row r="15" spans="1:14" ht="13.5" thickBot="1">
      <c r="A15" s="44" t="s">
        <v>24</v>
      </c>
      <c r="B15" s="45"/>
      <c r="C15" s="46">
        <v>4879.4</v>
      </c>
      <c r="D15" s="46">
        <v>12103.6</v>
      </c>
      <c r="E15" s="46">
        <v>12756.28</v>
      </c>
      <c r="F15" s="47">
        <v>6794</v>
      </c>
      <c r="G15" s="47">
        <v>142984</v>
      </c>
      <c r="H15" s="47">
        <v>120536</v>
      </c>
      <c r="I15" s="47">
        <v>51118</v>
      </c>
      <c r="J15" s="47">
        <v>49528</v>
      </c>
      <c r="K15" s="47">
        <v>2390</v>
      </c>
      <c r="L15" s="47">
        <v>1392684</v>
      </c>
      <c r="M15" s="47">
        <v>3474.8</v>
      </c>
      <c r="N15" s="48"/>
    </row>
    <row r="16" ht="12.75">
      <c r="C16" s="1"/>
    </row>
    <row r="17" spans="1:3" ht="12.75">
      <c r="A17" t="s">
        <v>42</v>
      </c>
      <c r="C17" s="1">
        <v>6.6738E-11</v>
      </c>
    </row>
    <row r="19" ht="12.75">
      <c r="A19" s="4" t="s">
        <v>28</v>
      </c>
    </row>
    <row r="21" spans="3:8" ht="12.75">
      <c r="C21">
        <f>(1-M7)*M6</f>
        <v>362100.2411</v>
      </c>
      <c r="D21">
        <f>(1+M7)*M6</f>
        <v>404695.7589</v>
      </c>
      <c r="E21">
        <v>1.0788443504730185</v>
      </c>
      <c r="F21">
        <f>2*PI()*M6/(M11*24*3600)*1/SQRT(1-M7*M7)</f>
        <v>1.0220684481767974</v>
      </c>
      <c r="H21">
        <v>1.0220684481767974</v>
      </c>
    </row>
    <row r="22" spans="6:12" ht="12.75">
      <c r="F22">
        <f>F21*(1+M7)</f>
        <v>1.0788443504730185</v>
      </c>
      <c r="H22">
        <v>1.0788443504730185</v>
      </c>
      <c r="I22">
        <v>0.013270096146328176</v>
      </c>
      <c r="K22" s="1">
        <f>M14/E14</f>
        <v>0.012300287933574395</v>
      </c>
      <c r="L22">
        <v>0.012300287933574395</v>
      </c>
    </row>
    <row r="23" spans="3:8" ht="12.75">
      <c r="C23" s="5">
        <f>C21*$M$14/$E$14</f>
        <v>4453.9372263467085</v>
      </c>
      <c r="D23" s="6">
        <f>D21*$M$14/$E$14</f>
        <v>4977.874359966403</v>
      </c>
      <c r="E23" s="19">
        <f>E21*$M$14/$E$14</f>
        <v>0.013270096146328176</v>
      </c>
      <c r="H23">
        <v>362100.2411</v>
      </c>
    </row>
    <row r="25" ht="13.5" thickBot="1"/>
    <row r="26" spans="1:3" s="5" customFormat="1" ht="12.75">
      <c r="A26" s="28" t="s">
        <v>29</v>
      </c>
      <c r="B26" s="29"/>
      <c r="C26" s="30">
        <f>E14/M14</f>
        <v>81.29890986295031</v>
      </c>
    </row>
    <row r="27" spans="1:3" s="5" customFormat="1" ht="12.75">
      <c r="A27" s="31" t="s">
        <v>30</v>
      </c>
      <c r="B27" s="17"/>
      <c r="C27" s="32">
        <f>-363105/C26</f>
        <v>-4466.296050120531</v>
      </c>
    </row>
    <row r="28" spans="1:3" s="5" customFormat="1" ht="13.5" thickBot="1">
      <c r="A28" s="33" t="s">
        <v>31</v>
      </c>
      <c r="B28" s="34"/>
      <c r="C28" s="35">
        <f>-1.0835/C26</f>
        <v>-0.013327361976027855</v>
      </c>
    </row>
    <row r="29" spans="2:9" s="5" customFormat="1" ht="12.75">
      <c r="B29" s="7"/>
      <c r="H29">
        <v>35786</v>
      </c>
      <c r="I29" s="5">
        <f>H29+E13</f>
        <v>42164.14</v>
      </c>
    </row>
    <row r="30" spans="1:3" ht="12.75">
      <c r="A30" s="18" t="s">
        <v>38</v>
      </c>
      <c r="C30">
        <v>363105</v>
      </c>
    </row>
    <row r="31" spans="1:3" ht="12.75">
      <c r="A31" s="18" t="s">
        <v>37</v>
      </c>
      <c r="C31">
        <v>406796</v>
      </c>
    </row>
    <row r="32" spans="1:3" ht="12.75">
      <c r="A32" s="18" t="s">
        <v>39</v>
      </c>
      <c r="C32">
        <v>384950</v>
      </c>
    </row>
    <row r="33" spans="1:3" ht="12.75">
      <c r="A33" s="18" t="s">
        <v>41</v>
      </c>
      <c r="C33">
        <v>27.346875</v>
      </c>
    </row>
    <row r="35" spans="1:5" ht="12.75">
      <c r="A35" s="8" t="s">
        <v>36</v>
      </c>
      <c r="B35" s="9" t="s">
        <v>32</v>
      </c>
      <c r="C35" s="10">
        <v>16</v>
      </c>
      <c r="E35" s="5">
        <f>(C30-C27)/SQRT(C26)</f>
        <v>40766.10591879376</v>
      </c>
    </row>
    <row r="36" spans="1:5" ht="12.75">
      <c r="A36" s="11"/>
      <c r="B36" s="12" t="s">
        <v>33</v>
      </c>
      <c r="C36" s="13">
        <v>9</v>
      </c>
      <c r="D36" t="s">
        <v>40</v>
      </c>
      <c r="E36" s="5">
        <f>C30-E35</f>
        <v>322338.89408120624</v>
      </c>
    </row>
    <row r="37" spans="1:5" ht="12.75">
      <c r="A37" s="11"/>
      <c r="B37" s="12" t="s">
        <v>34</v>
      </c>
      <c r="C37" s="13">
        <v>53</v>
      </c>
      <c r="D37" t="s">
        <v>41</v>
      </c>
      <c r="E37">
        <f>SQRT((E36/C30)^3)*C33</f>
        <v>22.873279084628003</v>
      </c>
    </row>
    <row r="38" spans="1:5" ht="12.75">
      <c r="A38" s="11"/>
      <c r="B38" s="12"/>
      <c r="C38" s="13"/>
      <c r="E38" s="5"/>
    </row>
    <row r="39" spans="1:3" ht="12.75">
      <c r="A39" s="14"/>
      <c r="B39" s="15" t="s">
        <v>35</v>
      </c>
      <c r="C39" s="16">
        <f>(C35+C36/60+C37/3600)/24*2</f>
        <v>1.347060185185185</v>
      </c>
    </row>
    <row r="42" ht="13.5" thickBot="1"/>
    <row r="43" spans="1:6" ht="12.75">
      <c r="A43" s="20" t="s">
        <v>43</v>
      </c>
      <c r="B43" s="21"/>
      <c r="C43" s="22" t="s">
        <v>44</v>
      </c>
      <c r="D43" s="22">
        <v>42164</v>
      </c>
      <c r="E43" s="22">
        <v>100000</v>
      </c>
      <c r="F43" s="23">
        <v>200000</v>
      </c>
    </row>
    <row r="44" spans="1:6" ht="13.5" thickBot="1">
      <c r="A44" s="24"/>
      <c r="B44" s="25"/>
      <c r="C44" s="26" t="s">
        <v>45</v>
      </c>
      <c r="D44" s="26">
        <f>SQRT($C$17*$E$14/(D43*1000))/1000</f>
        <v>3.0749195708404864</v>
      </c>
      <c r="E44" s="26">
        <f>SQRT($C$17*$E$14/(E43*1000))/1000</f>
        <v>1.9966625072855955</v>
      </c>
      <c r="F44" s="27">
        <f>SQRT($C$17*$E$14/(F43*1000))/1000</f>
        <v>1.4118535986425789</v>
      </c>
    </row>
  </sheetData>
  <printOptions gridLines="1"/>
  <pageMargins left="0.47" right="0.4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2014-03-25T19:25:11Z</cp:lastPrinted>
  <dcterms:created xsi:type="dcterms:W3CDTF">2014-03-25T08:44:39Z</dcterms:created>
  <dcterms:modified xsi:type="dcterms:W3CDTF">2014-03-31T19:28:01Z</dcterms:modified>
  <cp:category/>
  <cp:version/>
  <cp:contentType/>
  <cp:contentStatus/>
</cp:coreProperties>
</file>